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202"/>
  <workbookPr autoCompressPictures="0"/>
  <bookViews>
    <workbookView xWindow="0" yWindow="0" windowWidth="19080" windowHeight="14520" activeTab="1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N4" i="1"/>
  <c r="N5" i="1"/>
  <c r="N7" i="1"/>
  <c r="N6" i="1"/>
  <c r="G23" i="1"/>
  <c r="H23" i="1"/>
  <c r="G24" i="1"/>
  <c r="G26" i="1"/>
  <c r="G16" i="1"/>
  <c r="H16" i="1"/>
  <c r="G17" i="1"/>
  <c r="G19" i="1"/>
  <c r="G4" i="1"/>
  <c r="H4" i="1"/>
  <c r="G5" i="1"/>
  <c r="G7" i="1"/>
  <c r="B10" i="2"/>
  <c r="B9" i="2"/>
  <c r="B11" i="2"/>
  <c r="G16" i="2"/>
  <c r="G17" i="2"/>
  <c r="G18" i="2"/>
  <c r="E16" i="2"/>
  <c r="E17" i="2"/>
  <c r="E18" i="2"/>
  <c r="C16" i="2"/>
  <c r="C17" i="2"/>
  <c r="C18" i="2"/>
  <c r="F16" i="2"/>
  <c r="D16" i="2"/>
  <c r="B16" i="2"/>
  <c r="F17" i="2"/>
  <c r="D17" i="2"/>
  <c r="B17" i="2"/>
  <c r="F18" i="2"/>
  <c r="D18" i="2"/>
  <c r="B18" i="2"/>
  <c r="C10" i="2"/>
  <c r="G11" i="2"/>
  <c r="F11" i="2"/>
  <c r="C11" i="2"/>
  <c r="D2" i="2"/>
  <c r="D3" i="2"/>
  <c r="D4" i="2"/>
  <c r="E2" i="2"/>
  <c r="E3" i="2"/>
  <c r="E4" i="2"/>
  <c r="D5" i="2"/>
  <c r="D6" i="2"/>
  <c r="E5" i="2"/>
  <c r="F2" i="2"/>
  <c r="F3" i="2"/>
  <c r="F4" i="2"/>
  <c r="G2" i="2"/>
  <c r="G3" i="2"/>
  <c r="G4" i="2"/>
  <c r="F5" i="2"/>
  <c r="G5" i="2"/>
  <c r="F6" i="2"/>
  <c r="B2" i="2"/>
  <c r="B3" i="2"/>
  <c r="B4" i="2"/>
  <c r="C2" i="2"/>
  <c r="C3" i="2"/>
  <c r="C4" i="2"/>
  <c r="B5" i="2"/>
  <c r="C5" i="2"/>
  <c r="B6" i="2"/>
  <c r="F28" i="1"/>
  <c r="F29" i="1"/>
  <c r="F30" i="1"/>
  <c r="G29" i="1"/>
  <c r="G30" i="1"/>
  <c r="F31" i="1"/>
  <c r="F32" i="1"/>
  <c r="G32" i="1"/>
  <c r="B28" i="1"/>
  <c r="B29" i="1"/>
  <c r="B30" i="1"/>
  <c r="C28" i="1"/>
  <c r="C29" i="1"/>
  <c r="C30" i="1"/>
  <c r="B31" i="1"/>
  <c r="B32" i="1"/>
  <c r="C32" i="1"/>
  <c r="K30" i="1"/>
  <c r="J30" i="1"/>
  <c r="C31" i="1"/>
  <c r="L23" i="1"/>
  <c r="K23" i="1"/>
  <c r="J23" i="1"/>
  <c r="L24" i="1"/>
  <c r="I23" i="1"/>
  <c r="I24" i="1"/>
  <c r="F23" i="1"/>
  <c r="E23" i="1"/>
  <c r="C23" i="1"/>
  <c r="B23" i="1"/>
  <c r="L16" i="1"/>
  <c r="K16" i="1"/>
  <c r="J16" i="1"/>
  <c r="L17" i="1"/>
  <c r="I16" i="1"/>
  <c r="I17" i="1"/>
  <c r="F16" i="1"/>
  <c r="E16" i="1"/>
  <c r="D16" i="1"/>
  <c r="C16" i="1"/>
  <c r="B16" i="1"/>
  <c r="J4" i="1"/>
  <c r="K4" i="1"/>
  <c r="L5" i="1"/>
  <c r="L4" i="1"/>
  <c r="I5" i="1"/>
  <c r="G6" i="1"/>
  <c r="I4" i="1"/>
  <c r="C4" i="1"/>
  <c r="D4" i="1"/>
  <c r="E4" i="1"/>
  <c r="F4" i="1"/>
  <c r="B4" i="1"/>
  <c r="B12" i="2"/>
  <c r="C12" i="2"/>
  <c r="F19" i="2"/>
  <c r="G19" i="2"/>
  <c r="D19" i="2"/>
  <c r="E19" i="2"/>
  <c r="B19" i="2"/>
  <c r="B20" i="2"/>
  <c r="D20" i="2"/>
  <c r="F12" i="2"/>
  <c r="K31" i="1"/>
  <c r="J31" i="1"/>
  <c r="J32" i="1"/>
  <c r="K32" i="1"/>
  <c r="G31" i="1"/>
  <c r="G25" i="1"/>
  <c r="J24" i="1"/>
  <c r="J25" i="1"/>
  <c r="G18" i="1"/>
  <c r="J17" i="1"/>
  <c r="J18" i="1"/>
  <c r="J5" i="1"/>
  <c r="J6" i="1"/>
  <c r="B13" i="2"/>
  <c r="F20" i="2"/>
  <c r="C19" i="2"/>
  <c r="F13" i="2"/>
  <c r="G12" i="2"/>
</calcChain>
</file>

<file path=xl/sharedStrings.xml><?xml version="1.0" encoding="utf-8"?>
<sst xmlns="http://schemas.openxmlformats.org/spreadsheetml/2006/main" count="99" uniqueCount="34">
  <si>
    <t>Duloexetine</t>
  </si>
  <si>
    <t>suicidal</t>
  </si>
  <si>
    <t>total</t>
  </si>
  <si>
    <t>er</t>
  </si>
  <si>
    <t>Paroxetine</t>
  </si>
  <si>
    <t>Sertraline</t>
  </si>
  <si>
    <t>Venlafaxine</t>
  </si>
  <si>
    <t>All drugs</t>
  </si>
  <si>
    <t>Placebo</t>
  </si>
  <si>
    <t xml:space="preserve">Imipramine </t>
  </si>
  <si>
    <t>EER</t>
  </si>
  <si>
    <t>NNH</t>
  </si>
  <si>
    <t>OR</t>
  </si>
  <si>
    <t>drugs</t>
  </si>
  <si>
    <t>placebo</t>
  </si>
  <si>
    <t>imipramine</t>
  </si>
  <si>
    <t>aggressive</t>
  </si>
  <si>
    <t>Fluoxetine</t>
  </si>
  <si>
    <t>aggression</t>
  </si>
  <si>
    <t>akithisia</t>
  </si>
  <si>
    <t>Clomipramine</t>
  </si>
  <si>
    <t>CYP</t>
  </si>
  <si>
    <t xml:space="preserve">Drugs </t>
  </si>
  <si>
    <t>Agg</t>
  </si>
  <si>
    <t>Suic</t>
  </si>
  <si>
    <t>Aki</t>
  </si>
  <si>
    <t>Fuoxetine</t>
  </si>
  <si>
    <t>PlacF</t>
  </si>
  <si>
    <t>PlacP</t>
  </si>
  <si>
    <t>PlacS</t>
  </si>
  <si>
    <t>suic</t>
  </si>
  <si>
    <t>agg</t>
  </si>
  <si>
    <t>aki</t>
  </si>
  <si>
    <t>suicide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</si>
</sst>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N16" sqref="N16"/>
    </sheetView>
  </sheetViews>
  <sheetFormatPr baseColWidth="10" defaultColWidth="8.83203125" defaultRowHeight="14" x14ac:dyDescent="0"/>
  <cols>
    <col min="1" max="1" width="9.6640625" bestFit="1" customWidth="1"/>
    <col min="2" max="2" width="10.83203125" bestFit="1" customWidth="1"/>
    <col min="3" max="3" width="11.83203125" bestFit="1" customWidth="1"/>
    <col min="4" max="4" width="9.6640625" bestFit="1" customWidth="1"/>
    <col min="6" max="6" width="10.5" bestFit="1" customWidth="1"/>
    <col min="9" max="9" width="10.83203125" bestFit="1" customWidth="1"/>
    <col min="12" max="12" width="10.33203125" bestFit="1" customWidth="1"/>
  </cols>
  <sheetData>
    <row r="1" spans="1:15">
      <c r="B1" t="s">
        <v>0</v>
      </c>
      <c r="C1" t="s">
        <v>17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13</v>
      </c>
      <c r="K1" t="s">
        <v>14</v>
      </c>
      <c r="L1" t="s">
        <v>15</v>
      </c>
      <c r="N1" t="s">
        <v>7</v>
      </c>
      <c r="O1" t="s">
        <v>8</v>
      </c>
    </row>
    <row r="2" spans="1:15">
      <c r="A2" t="s">
        <v>1</v>
      </c>
      <c r="B2">
        <v>17</v>
      </c>
      <c r="C2">
        <v>6</v>
      </c>
      <c r="D2">
        <v>36</v>
      </c>
      <c r="E2">
        <v>20</v>
      </c>
      <c r="F2">
        <v>7</v>
      </c>
      <c r="G2">
        <v>86</v>
      </c>
      <c r="H2">
        <v>49</v>
      </c>
      <c r="I2">
        <v>7</v>
      </c>
      <c r="J2">
        <v>41</v>
      </c>
      <c r="K2">
        <v>25</v>
      </c>
      <c r="L2">
        <v>4</v>
      </c>
      <c r="N2">
        <v>2</v>
      </c>
      <c r="O2">
        <v>2</v>
      </c>
    </row>
    <row r="3" spans="1:15">
      <c r="A3" t="s">
        <v>2</v>
      </c>
      <c r="B3">
        <v>4277</v>
      </c>
      <c r="C3">
        <v>456</v>
      </c>
      <c r="D3">
        <v>1766</v>
      </c>
      <c r="E3">
        <v>3165</v>
      </c>
      <c r="F3">
        <v>1263</v>
      </c>
      <c r="G3">
        <v>10927</v>
      </c>
      <c r="H3">
        <v>6832</v>
      </c>
      <c r="I3">
        <v>767</v>
      </c>
      <c r="J3">
        <v>10927</v>
      </c>
      <c r="K3">
        <v>6832</v>
      </c>
      <c r="L3">
        <v>767</v>
      </c>
      <c r="M3" t="s">
        <v>33</v>
      </c>
      <c r="N3">
        <v>10927</v>
      </c>
      <c r="O3">
        <v>6832</v>
      </c>
    </row>
    <row r="4" spans="1:15">
      <c r="A4" t="s">
        <v>3</v>
      </c>
      <c r="B4">
        <f>B2/B3</f>
        <v>3.9747486555997196E-3</v>
      </c>
      <c r="C4">
        <f t="shared" ref="C4:I4" si="0">C2/C3</f>
        <v>1.3157894736842105E-2</v>
      </c>
      <c r="D4">
        <f t="shared" si="0"/>
        <v>2.0385050962627407E-2</v>
      </c>
      <c r="E4">
        <f t="shared" si="0"/>
        <v>6.3191153238546603E-3</v>
      </c>
      <c r="F4">
        <f t="shared" si="0"/>
        <v>5.5423594615993665E-3</v>
      </c>
      <c r="G4">
        <f t="shared" si="0"/>
        <v>7.8704127390866654E-3</v>
      </c>
      <c r="H4">
        <f t="shared" si="0"/>
        <v>7.1721311475409838E-3</v>
      </c>
      <c r="I4">
        <f t="shared" si="0"/>
        <v>9.126466753585397E-3</v>
      </c>
      <c r="J4">
        <f t="shared" ref="J4" si="1">J2/J3</f>
        <v>3.7521735151459686E-3</v>
      </c>
      <c r="K4">
        <f t="shared" ref="K4" si="2">K2/K3</f>
        <v>3.6592505854800938E-3</v>
      </c>
      <c r="L4">
        <f t="shared" ref="L4" si="3">L2/L3</f>
        <v>5.2151238591916557E-3</v>
      </c>
      <c r="N4">
        <f t="shared" ref="N4:O4" si="4">N2/N3</f>
        <v>1.8303285439736432E-4</v>
      </c>
      <c r="O4">
        <f t="shared" si="4"/>
        <v>2.9274004683840749E-4</v>
      </c>
    </row>
    <row r="5" spans="1:15">
      <c r="F5" t="s">
        <v>10</v>
      </c>
      <c r="G5">
        <f>G4-H4</f>
        <v>6.9828159154568161E-4</v>
      </c>
      <c r="H5" t="s">
        <v>12</v>
      </c>
      <c r="I5">
        <f>G4/H4</f>
        <v>1.0973604047640837</v>
      </c>
      <c r="J5">
        <f>J4-K4</f>
        <v>9.2922929665874721E-5</v>
      </c>
      <c r="L5">
        <f>J4/K4</f>
        <v>1.0253939782190902</v>
      </c>
      <c r="N5">
        <f>N4-O4</f>
        <v>-1.0970719244104317E-4</v>
      </c>
      <c r="O5" t="s">
        <v>12</v>
      </c>
    </row>
    <row r="6" spans="1:15">
      <c r="F6" t="s">
        <v>11</v>
      </c>
      <c r="G6">
        <f>1/G5</f>
        <v>1432.0870149053328</v>
      </c>
      <c r="J6">
        <f>1/J5</f>
        <v>10761.606458123144</v>
      </c>
      <c r="N6">
        <f>1/N5</f>
        <v>-9115.1726495726489</v>
      </c>
    </row>
    <row r="7" spans="1:15">
      <c r="G7">
        <f>G5*100</f>
        <v>6.9828159154568165E-2</v>
      </c>
      <c r="N7">
        <f>N5*100</f>
        <v>-1.0970719244104317E-2</v>
      </c>
    </row>
    <row r="8" spans="1:15">
      <c r="B8" t="s">
        <v>0</v>
      </c>
      <c r="C8" t="s">
        <v>17</v>
      </c>
      <c r="D8" t="s">
        <v>4</v>
      </c>
      <c r="E8" t="s">
        <v>5</v>
      </c>
      <c r="F8" t="s">
        <v>6</v>
      </c>
      <c r="G8" t="s">
        <v>7</v>
      </c>
      <c r="H8" t="s">
        <v>8</v>
      </c>
      <c r="I8" t="s">
        <v>9</v>
      </c>
      <c r="J8" t="s">
        <v>13</v>
      </c>
      <c r="K8" t="s">
        <v>14</v>
      </c>
      <c r="L8" t="s">
        <v>15</v>
      </c>
    </row>
    <row r="9" spans="1:15">
      <c r="A9" t="s">
        <v>16</v>
      </c>
    </row>
    <row r="10" spans="1:15">
      <c r="A10" t="s">
        <v>2</v>
      </c>
    </row>
    <row r="11" spans="1:15">
      <c r="A11" t="s">
        <v>3</v>
      </c>
    </row>
    <row r="13" spans="1:15">
      <c r="B13" t="s">
        <v>0</v>
      </c>
      <c r="C13" t="s">
        <v>17</v>
      </c>
      <c r="D13" t="s">
        <v>4</v>
      </c>
      <c r="E13" t="s">
        <v>5</v>
      </c>
      <c r="F13" t="s">
        <v>6</v>
      </c>
      <c r="G13" t="s">
        <v>7</v>
      </c>
      <c r="H13" t="s">
        <v>8</v>
      </c>
      <c r="I13" t="s">
        <v>9</v>
      </c>
      <c r="J13" t="s">
        <v>13</v>
      </c>
      <c r="K13" t="s">
        <v>14</v>
      </c>
      <c r="L13" t="s">
        <v>15</v>
      </c>
    </row>
    <row r="14" spans="1:15">
      <c r="A14" t="s">
        <v>18</v>
      </c>
      <c r="B14">
        <v>7</v>
      </c>
      <c r="C14">
        <v>6</v>
      </c>
      <c r="D14">
        <v>31</v>
      </c>
      <c r="E14">
        <v>14</v>
      </c>
      <c r="F14">
        <v>4</v>
      </c>
      <c r="G14">
        <v>62</v>
      </c>
      <c r="H14">
        <v>26</v>
      </c>
      <c r="I14">
        <v>4</v>
      </c>
      <c r="J14">
        <v>41</v>
      </c>
      <c r="K14">
        <v>25</v>
      </c>
      <c r="L14">
        <v>4</v>
      </c>
    </row>
    <row r="15" spans="1:15">
      <c r="A15" t="s">
        <v>2</v>
      </c>
      <c r="B15">
        <v>4277</v>
      </c>
      <c r="C15">
        <v>456</v>
      </c>
      <c r="D15">
        <v>1766</v>
      </c>
      <c r="E15">
        <v>3165</v>
      </c>
      <c r="F15">
        <v>1263</v>
      </c>
      <c r="G15">
        <v>10927</v>
      </c>
      <c r="H15">
        <v>6832</v>
      </c>
      <c r="I15">
        <v>767</v>
      </c>
      <c r="J15">
        <v>10927</v>
      </c>
      <c r="K15">
        <v>6832</v>
      </c>
      <c r="L15">
        <v>767</v>
      </c>
    </row>
    <row r="16" spans="1:15">
      <c r="A16" t="s">
        <v>3</v>
      </c>
      <c r="B16">
        <f>B14/B15</f>
        <v>1.6366612111292963E-3</v>
      </c>
      <c r="C16">
        <f t="shared" ref="C16" si="5">C14/C15</f>
        <v>1.3157894736842105E-2</v>
      </c>
      <c r="D16">
        <f t="shared" ref="D16" si="6">D14/D15</f>
        <v>1.7553793884484713E-2</v>
      </c>
      <c r="E16">
        <f t="shared" ref="E16" si="7">E14/E15</f>
        <v>4.4233807266982625E-3</v>
      </c>
      <c r="F16">
        <f t="shared" ref="F16" si="8">F14/F15</f>
        <v>3.1670625494853522E-3</v>
      </c>
      <c r="G16">
        <f t="shared" ref="G16" si="9">G14/G15</f>
        <v>5.6740184863182941E-3</v>
      </c>
      <c r="H16">
        <f t="shared" ref="H16" si="10">H14/H15</f>
        <v>3.8056206088992973E-3</v>
      </c>
      <c r="I16">
        <f t="shared" ref="I16" si="11">I14/I15</f>
        <v>5.2151238591916557E-3</v>
      </c>
      <c r="J16">
        <f t="shared" ref="J16" si="12">J14/J15</f>
        <v>3.7521735151459686E-3</v>
      </c>
      <c r="K16">
        <f t="shared" ref="K16" si="13">K14/K15</f>
        <v>3.6592505854800938E-3</v>
      </c>
      <c r="L16">
        <f t="shared" ref="L16" si="14">L14/L15</f>
        <v>5.2151238591916557E-3</v>
      </c>
    </row>
    <row r="17" spans="1:12">
      <c r="F17" t="s">
        <v>10</v>
      </c>
      <c r="G17">
        <f>G16-H16</f>
        <v>1.8683978774189968E-3</v>
      </c>
      <c r="H17" t="s">
        <v>12</v>
      </c>
      <c r="I17">
        <f>G16/H16</f>
        <v>1.4909574730202533</v>
      </c>
      <c r="J17">
        <f>J16-K16</f>
        <v>9.2922929665874721E-5</v>
      </c>
      <c r="L17">
        <f>J16/K16</f>
        <v>1.0253939782190902</v>
      </c>
    </row>
    <row r="18" spans="1:12">
      <c r="F18" t="s">
        <v>11</v>
      </c>
      <c r="G18">
        <f>1/G17</f>
        <v>535.21790625313656</v>
      </c>
      <c r="J18">
        <f>1/J17</f>
        <v>10761.606458123144</v>
      </c>
    </row>
    <row r="19" spans="1:12">
      <c r="G19">
        <f>G17*100</f>
        <v>0.18683978774189969</v>
      </c>
    </row>
    <row r="20" spans="1:12">
      <c r="B20" t="s">
        <v>0</v>
      </c>
      <c r="C20" t="s">
        <v>17</v>
      </c>
      <c r="E20" t="s">
        <v>5</v>
      </c>
      <c r="F20" t="s">
        <v>6</v>
      </c>
      <c r="G20" t="s">
        <v>7</v>
      </c>
      <c r="H20" t="s">
        <v>8</v>
      </c>
      <c r="I20" t="s">
        <v>20</v>
      </c>
      <c r="J20" t="s">
        <v>13</v>
      </c>
      <c r="K20" t="s">
        <v>14</v>
      </c>
      <c r="L20" t="s">
        <v>15</v>
      </c>
    </row>
    <row r="21" spans="1:12">
      <c r="A21" t="s">
        <v>19</v>
      </c>
      <c r="B21">
        <v>12</v>
      </c>
      <c r="C21">
        <v>7</v>
      </c>
      <c r="E21">
        <v>2</v>
      </c>
      <c r="F21">
        <v>4</v>
      </c>
      <c r="G21">
        <v>22</v>
      </c>
      <c r="H21">
        <v>6</v>
      </c>
      <c r="I21">
        <v>6</v>
      </c>
      <c r="J21">
        <v>41</v>
      </c>
      <c r="K21">
        <v>25</v>
      </c>
      <c r="L21">
        <v>4</v>
      </c>
    </row>
    <row r="22" spans="1:12">
      <c r="A22" t="s">
        <v>2</v>
      </c>
      <c r="B22">
        <v>4277</v>
      </c>
      <c r="C22">
        <v>456</v>
      </c>
      <c r="E22">
        <v>3165</v>
      </c>
      <c r="F22">
        <v>1263</v>
      </c>
      <c r="G22">
        <v>10927</v>
      </c>
      <c r="H22">
        <v>6832</v>
      </c>
      <c r="I22">
        <v>767</v>
      </c>
      <c r="J22">
        <v>10927</v>
      </c>
      <c r="K22">
        <v>6832</v>
      </c>
      <c r="L22">
        <v>767</v>
      </c>
    </row>
    <row r="23" spans="1:12">
      <c r="A23" t="s">
        <v>3</v>
      </c>
      <c r="B23">
        <f>B21/B22</f>
        <v>2.8057049333645077E-3</v>
      </c>
      <c r="C23">
        <f t="shared" ref="C23" si="15">C21/C22</f>
        <v>1.5350877192982455E-2</v>
      </c>
      <c r="E23">
        <f t="shared" ref="E23" si="16">E21/E22</f>
        <v>6.3191153238546598E-4</v>
      </c>
      <c r="F23">
        <f t="shared" ref="F23" si="17">F21/F22</f>
        <v>3.1670625494853522E-3</v>
      </c>
      <c r="G23">
        <f t="shared" ref="G23" si="18">G21/G22</f>
        <v>2.0133613983710076E-3</v>
      </c>
      <c r="H23">
        <f t="shared" ref="H23" si="19">H21/H22</f>
        <v>8.7822014051522248E-4</v>
      </c>
      <c r="I23">
        <f t="shared" ref="I23" si="20">I21/I22</f>
        <v>7.8226857887874843E-3</v>
      </c>
      <c r="J23">
        <f t="shared" ref="J23" si="21">J21/J22</f>
        <v>3.7521735151459686E-3</v>
      </c>
      <c r="K23">
        <f t="shared" ref="K23" si="22">K21/K22</f>
        <v>3.6592505854800938E-3</v>
      </c>
      <c r="L23">
        <f t="shared" ref="L23" si="23">L21/L22</f>
        <v>5.2151238591916557E-3</v>
      </c>
    </row>
    <row r="24" spans="1:12">
      <c r="F24" t="s">
        <v>10</v>
      </c>
      <c r="G24">
        <f>G23-H23</f>
        <v>1.135141257855785E-3</v>
      </c>
      <c r="H24" t="s">
        <v>12</v>
      </c>
      <c r="I24">
        <f>G23/H23</f>
        <v>2.2925475122784538</v>
      </c>
      <c r="J24">
        <f>J23-K23</f>
        <v>9.2922929665874721E-5</v>
      </c>
      <c r="L24">
        <f>J23/K23</f>
        <v>1.0253939782190902</v>
      </c>
    </row>
    <row r="25" spans="1:12">
      <c r="F25" t="s">
        <v>11</v>
      </c>
      <c r="G25">
        <f>1/G24</f>
        <v>880.94762927473994</v>
      </c>
      <c r="J25">
        <f>1/J24</f>
        <v>10761.606458123144</v>
      </c>
    </row>
    <row r="26" spans="1:12">
      <c r="G26">
        <f>G24*100</f>
        <v>0.1135141257855785</v>
      </c>
    </row>
    <row r="27" spans="1:12">
      <c r="B27" t="s">
        <v>22</v>
      </c>
      <c r="C27" t="s">
        <v>8</v>
      </c>
      <c r="F27" t="s">
        <v>22</v>
      </c>
      <c r="G27" t="s">
        <v>8</v>
      </c>
      <c r="J27" t="s">
        <v>22</v>
      </c>
      <c r="K27" t="s">
        <v>8</v>
      </c>
    </row>
    <row r="28" spans="1:12">
      <c r="A28" t="s">
        <v>21</v>
      </c>
      <c r="B28">
        <f>0+5+1+7+3+2+5+10+3+1+4</f>
        <v>41</v>
      </c>
      <c r="C28">
        <f>1+5+0+0+0+0+2+1+0+1+3</f>
        <v>13</v>
      </c>
      <c r="E28" t="s">
        <v>21</v>
      </c>
      <c r="F28">
        <f>2+2+2+8+8+5+2+1+3+2+0</f>
        <v>35</v>
      </c>
      <c r="G28">
        <v>11</v>
      </c>
      <c r="I28" t="s">
        <v>21</v>
      </c>
      <c r="J28">
        <v>5</v>
      </c>
      <c r="K28">
        <v>2</v>
      </c>
    </row>
    <row r="29" spans="1:12">
      <c r="A29" t="s">
        <v>23</v>
      </c>
      <c r="B29">
        <f>48+109+71+93+187+104+165+100+97+92+94</f>
        <v>1160</v>
      </c>
      <c r="C29">
        <f>48+110+32+87+99+102+157+107+91+96+95</f>
        <v>1024</v>
      </c>
      <c r="E29" t="s">
        <v>24</v>
      </c>
      <c r="F29">
        <f>48+109+71+93+187+104+165+100+97+92+94</f>
        <v>1160</v>
      </c>
      <c r="G29">
        <f>48+110+32+87+99+102+157+107+91+96+95</f>
        <v>1024</v>
      </c>
      <c r="I29" t="s">
        <v>25</v>
      </c>
      <c r="J29">
        <v>325</v>
      </c>
      <c r="K29">
        <v>281</v>
      </c>
    </row>
    <row r="30" spans="1:12">
      <c r="B30">
        <f>B28/B29</f>
        <v>3.5344827586206898E-2</v>
      </c>
      <c r="C30">
        <f>C28/C29</f>
        <v>1.26953125E-2</v>
      </c>
      <c r="F30">
        <f>F28/F29</f>
        <v>3.017241379310345E-2</v>
      </c>
      <c r="G30">
        <f>G28/G29</f>
        <v>1.07421875E-2</v>
      </c>
      <c r="J30">
        <f>J28/J29</f>
        <v>1.5384615384615385E-2</v>
      </c>
      <c r="K30">
        <f>K28/K29</f>
        <v>7.1174377224199285E-3</v>
      </c>
    </row>
    <row r="31" spans="1:12">
      <c r="B31">
        <f>B30-C30</f>
        <v>2.2649515086206898E-2</v>
      </c>
      <c r="C31">
        <f>B30/C30</f>
        <v>2.784084880636605</v>
      </c>
      <c r="F31">
        <f>F30-G30</f>
        <v>1.943022629310345E-2</v>
      </c>
      <c r="G31">
        <f>F30/G30</f>
        <v>2.8087774294670846</v>
      </c>
      <c r="J31">
        <f>J30-K30</f>
        <v>8.267177662195457E-3</v>
      </c>
      <c r="K31">
        <f>J30/K30</f>
        <v>2.1615384615384619</v>
      </c>
    </row>
    <row r="32" spans="1:12">
      <c r="B32">
        <f>1/B31</f>
        <v>44.151055605114479</v>
      </c>
      <c r="C32">
        <f>100/B32</f>
        <v>2.2649515086206899</v>
      </c>
      <c r="F32">
        <f>1/F31</f>
        <v>51.466204506065857</v>
      </c>
      <c r="G32">
        <f>100/F32</f>
        <v>1.9430226293103448</v>
      </c>
      <c r="J32">
        <f>1/J31</f>
        <v>120.96026490066224</v>
      </c>
      <c r="K32">
        <f>100/J32</f>
        <v>0.82671776621954562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20" sqref="C20"/>
    </sheetView>
  </sheetViews>
  <sheetFormatPr baseColWidth="10" defaultColWidth="8.83203125" defaultRowHeight="14" x14ac:dyDescent="0"/>
  <cols>
    <col min="6" max="6" width="10.6640625" bestFit="1" customWidth="1"/>
  </cols>
  <sheetData>
    <row r="1" spans="1:7">
      <c r="A1" t="s">
        <v>30</v>
      </c>
      <c r="B1" t="s">
        <v>26</v>
      </c>
      <c r="C1" t="s">
        <v>27</v>
      </c>
      <c r="D1" t="s">
        <v>4</v>
      </c>
      <c r="E1" t="s">
        <v>28</v>
      </c>
      <c r="F1" t="s">
        <v>5</v>
      </c>
      <c r="G1" t="s">
        <v>29</v>
      </c>
    </row>
    <row r="2" spans="1:7">
      <c r="B2">
        <f>2+2+2</f>
        <v>6</v>
      </c>
      <c r="C2">
        <f>0+1+1</f>
        <v>2</v>
      </c>
      <c r="D2">
        <f>8+8+5+2+1</f>
        <v>24</v>
      </c>
      <c r="E2">
        <f>1+4+1+0+0</f>
        <v>6</v>
      </c>
      <c r="F2">
        <f>3+2+0</f>
        <v>5</v>
      </c>
      <c r="G2">
        <f>0+2+1</f>
        <v>3</v>
      </c>
    </row>
    <row r="3" spans="1:7">
      <c r="B3">
        <f>48+109+71</f>
        <v>228</v>
      </c>
      <c r="C3">
        <f>48+110+32</f>
        <v>190</v>
      </c>
      <c r="D3">
        <f>93+187+104+165+100</f>
        <v>649</v>
      </c>
      <c r="E3">
        <f>87+99+102+157+107</f>
        <v>552</v>
      </c>
      <c r="F3">
        <f>97+92+94</f>
        <v>283</v>
      </c>
      <c r="G3">
        <f>91+96+95</f>
        <v>282</v>
      </c>
    </row>
    <row r="4" spans="1:7">
      <c r="B4">
        <f>B2/B3</f>
        <v>2.6315789473684209E-2</v>
      </c>
      <c r="C4">
        <f t="shared" ref="C4:G4" si="0">C2/C3</f>
        <v>1.0526315789473684E-2</v>
      </c>
      <c r="D4">
        <f t="shared" si="0"/>
        <v>3.6979969183359017E-2</v>
      </c>
      <c r="E4">
        <f t="shared" si="0"/>
        <v>1.0869565217391304E-2</v>
      </c>
      <c r="F4">
        <f t="shared" si="0"/>
        <v>1.7667844522968199E-2</v>
      </c>
      <c r="G4">
        <f t="shared" si="0"/>
        <v>1.0638297872340425E-2</v>
      </c>
    </row>
    <row r="5" spans="1:7">
      <c r="B5">
        <f>B4-C4</f>
        <v>1.5789473684210527E-2</v>
      </c>
      <c r="C5">
        <f>100*B5</f>
        <v>1.5789473684210527</v>
      </c>
      <c r="D5">
        <f t="shared" ref="D5" si="1">D4-E4</f>
        <v>2.6110403965967713E-2</v>
      </c>
      <c r="E5">
        <f t="shared" ref="E5" si="2">100*D5</f>
        <v>2.6110403965967715</v>
      </c>
      <c r="F5">
        <f t="shared" ref="F5" si="3">F4-G4</f>
        <v>7.0295466506277732E-3</v>
      </c>
      <c r="G5">
        <f t="shared" ref="G5" si="4">100*F5</f>
        <v>0.70295466506277737</v>
      </c>
    </row>
    <row r="6" spans="1:7">
      <c r="B6">
        <f>1/B5</f>
        <v>63.333333333333329</v>
      </c>
      <c r="D6">
        <f t="shared" ref="D6" si="5">1/D5</f>
        <v>38.298909557408592</v>
      </c>
      <c r="F6">
        <f t="shared" ref="F6" si="6">1/F5</f>
        <v>142.2566844919786</v>
      </c>
    </row>
    <row r="8" spans="1:7">
      <c r="A8" t="s">
        <v>32</v>
      </c>
      <c r="B8" t="s">
        <v>26</v>
      </c>
      <c r="C8" t="s">
        <v>27</v>
      </c>
      <c r="F8" t="s">
        <v>5</v>
      </c>
      <c r="G8" t="s">
        <v>29</v>
      </c>
    </row>
    <row r="9" spans="1:7">
      <c r="B9">
        <f>1+3+1</f>
        <v>5</v>
      </c>
      <c r="C9">
        <v>1</v>
      </c>
      <c r="F9">
        <v>0</v>
      </c>
      <c r="G9">
        <v>1</v>
      </c>
    </row>
    <row r="10" spans="1:7">
      <c r="B10">
        <f>48+109+71</f>
        <v>228</v>
      </c>
      <c r="C10">
        <f>48+110+32</f>
        <v>190</v>
      </c>
      <c r="F10">
        <v>97</v>
      </c>
      <c r="G10">
        <v>91</v>
      </c>
    </row>
    <row r="11" spans="1:7">
      <c r="B11">
        <f>B9/B10</f>
        <v>2.1929824561403508E-2</v>
      </c>
      <c r="C11">
        <f t="shared" ref="C11" si="7">C9/C10</f>
        <v>5.263157894736842E-3</v>
      </c>
      <c r="F11">
        <f t="shared" ref="F11" si="8">F9/F10</f>
        <v>0</v>
      </c>
      <c r="G11">
        <f t="shared" ref="G11" si="9">G9/G10</f>
        <v>1.098901098901099E-2</v>
      </c>
    </row>
    <row r="12" spans="1:7">
      <c r="B12">
        <f>B11-C11</f>
        <v>1.6666666666666666E-2</v>
      </c>
      <c r="C12">
        <f>100*B12</f>
        <v>1.6666666666666667</v>
      </c>
      <c r="F12">
        <f t="shared" ref="F12" si="10">F11-G11</f>
        <v>-1.098901098901099E-2</v>
      </c>
      <c r="G12">
        <f t="shared" ref="G12" si="11">100*F12</f>
        <v>-1.098901098901099</v>
      </c>
    </row>
    <row r="13" spans="1:7">
      <c r="B13">
        <f>1/B12</f>
        <v>60</v>
      </c>
      <c r="F13">
        <f t="shared" ref="F13" si="12">1/F12</f>
        <v>-91</v>
      </c>
    </row>
    <row r="15" spans="1:7">
      <c r="A15" t="s">
        <v>31</v>
      </c>
      <c r="B15" t="s">
        <v>26</v>
      </c>
      <c r="C15" t="s">
        <v>27</v>
      </c>
      <c r="D15" t="s">
        <v>4</v>
      </c>
      <c r="E15" t="s">
        <v>28</v>
      </c>
      <c r="F15" t="s">
        <v>5</v>
      </c>
      <c r="G15" t="s">
        <v>29</v>
      </c>
    </row>
    <row r="16" spans="1:7">
      <c r="B16">
        <f>0+5+1</f>
        <v>6</v>
      </c>
      <c r="C16">
        <f>1+5+0</f>
        <v>6</v>
      </c>
      <c r="D16">
        <f>7+3+2+5+10</f>
        <v>27</v>
      </c>
      <c r="E16">
        <f>0+0+0+2+1</f>
        <v>3</v>
      </c>
      <c r="F16">
        <f>3+1+4</f>
        <v>8</v>
      </c>
      <c r="G16">
        <f>0+1+3</f>
        <v>4</v>
      </c>
    </row>
    <row r="17" spans="2:7">
      <c r="B17">
        <f>48+109+71</f>
        <v>228</v>
      </c>
      <c r="C17">
        <f>48+110+32</f>
        <v>190</v>
      </c>
      <c r="D17">
        <f>93+187+104+165+100</f>
        <v>649</v>
      </c>
      <c r="E17">
        <f>87+99+102+157+107</f>
        <v>552</v>
      </c>
      <c r="F17">
        <f>97+92+94</f>
        <v>283</v>
      </c>
      <c r="G17">
        <f>91+96+95</f>
        <v>282</v>
      </c>
    </row>
    <row r="18" spans="2:7">
      <c r="B18">
        <f>B16/B17</f>
        <v>2.6315789473684209E-2</v>
      </c>
      <c r="C18">
        <f t="shared" ref="C18" si="13">C16/C17</f>
        <v>3.1578947368421054E-2</v>
      </c>
      <c r="D18">
        <f t="shared" ref="D18" si="14">D16/D17</f>
        <v>4.1602465331278891E-2</v>
      </c>
      <c r="E18">
        <f t="shared" ref="E18" si="15">E16/E17</f>
        <v>5.434782608695652E-3</v>
      </c>
      <c r="F18">
        <f t="shared" ref="F18" si="16">F16/F17</f>
        <v>2.8268551236749116E-2</v>
      </c>
      <c r="G18">
        <f t="shared" ref="G18" si="17">G16/G17</f>
        <v>1.4184397163120567E-2</v>
      </c>
    </row>
    <row r="19" spans="2:7">
      <c r="B19">
        <f>B18-C18</f>
        <v>-5.2631578947368446E-3</v>
      </c>
      <c r="C19">
        <f>100*B19</f>
        <v>-0.52631578947368451</v>
      </c>
      <c r="D19">
        <f t="shared" ref="D19" si="18">D18-E18</f>
        <v>3.6167682722583236E-2</v>
      </c>
      <c r="E19">
        <f t="shared" ref="E19" si="19">100*D19</f>
        <v>3.6167682722583234</v>
      </c>
      <c r="F19">
        <f t="shared" ref="F19" si="20">F18-G18</f>
        <v>1.4084154073628549E-2</v>
      </c>
      <c r="G19">
        <f t="shared" ref="G19" si="21">100*F19</f>
        <v>1.408415407362855</v>
      </c>
    </row>
    <row r="20" spans="2:7">
      <c r="B20">
        <f>1/B19</f>
        <v>-189.99999999999991</v>
      </c>
      <c r="D20">
        <f t="shared" ref="D20" si="22">1/D19</f>
        <v>27.648992822412598</v>
      </c>
      <c r="F20">
        <f t="shared" ref="F20" si="23">1/F19</f>
        <v>71.0017793594306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Samei Huda</dc:creator>
  <cp:lastModifiedBy>Robert</cp:lastModifiedBy>
  <dcterms:created xsi:type="dcterms:W3CDTF">2016-02-01T14:25:49Z</dcterms:created>
  <dcterms:modified xsi:type="dcterms:W3CDTF">2016-02-11T11:46:37Z</dcterms:modified>
</cp:coreProperties>
</file>